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2\1 výzva\"/>
    </mc:Choice>
  </mc:AlternateContent>
  <xr:revisionPtr revIDLastSave="0" documentId="13_ncr:1_{F5C1909D-0AEE-4CC2-9A28-DCE5BA27BD4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4" l="1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0" i="4"/>
  <c r="G30" i="4" s="1"/>
  <c r="F29" i="4"/>
  <c r="G29" i="4" s="1"/>
  <c r="D39" i="4"/>
  <c r="C27" i="4"/>
  <c r="G37" i="4" l="1"/>
  <c r="G38" i="4" s="1"/>
  <c r="G39" i="4" s="1"/>
  <c r="S9" i="1" l="1"/>
  <c r="T9" i="1"/>
  <c r="P9" i="1"/>
  <c r="Q12" i="1" l="1"/>
  <c r="S8" i="1"/>
  <c r="R12" i="1" s="1"/>
  <c r="D24" i="4"/>
  <c r="C12" i="4"/>
  <c r="T8" i="1"/>
  <c r="P8" i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<sst xmlns="http://schemas.openxmlformats.org/spreadsheetml/2006/main" count="101" uniqueCount="68">
  <si>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</si>
  <si>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</si>
  <si>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</si>
  <si>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</si>
  <si>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</si>
  <si>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</si>
  <si>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</si>
  <si>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</si>
  <si>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</si>
  <si>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</si>
  <si>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</si>
  <si>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</si>
  <si>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</si>
  <si>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</si>
  <si>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</si>
  <si>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</si>
  <si>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</si>
  <si>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</si>
  <si>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</si>
  <si>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</si>
  <si>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</si>
  <si>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</si>
  <si>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</si>
  <si>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</si>
  <si>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</si>
  <si>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</si>
  <si>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</si>
  <si>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</si>
  <si>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</si>
  <si>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</si>
  <si>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</si>
  <si>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</si>
  <si>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</si>
  <si>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</si>
  <si>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</si>
  <si>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</si>
  <si>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</si>
  <si>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</si>
  <si>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</si>
  <si>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</si>
  <si>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</si>
  <si>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</si>
  <si>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</si>
  <si>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</si>
  <si>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</si>
  <si>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</si>
  <si>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</si>
  <si>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</si>
  <si>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</si>
  <si>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</si>
  <si>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</si>
  <si>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</si>
  <si>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</si>
  <si>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</si>
  <si>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</si>
  <si>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t>NE</t>
  </si>
  <si>
    <t>Pokud financováno z projektových prostředků, pak ŘEŠITEL uvede: NÁZEV A ČÍSLO DOTAČNÍHO PROJEKTU</t>
  </si>
  <si>
    <t xml:space="preserve">Tiskárny, kopírky, multifunkce II. 002 - 2023 </t>
  </si>
  <si>
    <t>Laserová černobílá multifunkční tiskárna</t>
  </si>
  <si>
    <r>
      <rPr>
        <b/>
        <sz val="11"/>
        <color theme="1"/>
        <rFont val="Calibri"/>
        <family val="2"/>
        <charset val="238"/>
        <scheme val="minor"/>
      </rPr>
      <t xml:space="preserve">1ks: </t>
    </r>
    <r>
      <rPr>
        <sz val="11"/>
        <color theme="1"/>
        <rFont val="Calibri"/>
        <family val="2"/>
        <charset val="238"/>
        <scheme val="minor"/>
      </rPr>
      <t xml:space="preserve">Michal Manda,
Tel.: 727 916 947
</t>
    </r>
    <r>
      <rPr>
        <b/>
        <sz val="11"/>
        <color theme="1"/>
        <rFont val="Calibri"/>
        <family val="2"/>
        <charset val="238"/>
        <scheme val="minor"/>
      </rPr>
      <t xml:space="preserve">1ks: </t>
    </r>
    <r>
      <rPr>
        <sz val="11"/>
        <color theme="1"/>
        <rFont val="Calibri"/>
        <family val="2"/>
        <charset val="238"/>
        <scheme val="minor"/>
      </rPr>
      <t>Jitka Hrutová,
Tel.: 606 665 115,
37763 4851</t>
    </r>
  </si>
  <si>
    <r>
      <rPr>
        <b/>
        <sz val="11"/>
        <color theme="1"/>
        <rFont val="Calibri"/>
        <family val="2"/>
        <charset val="238"/>
        <scheme val="minor"/>
      </rPr>
      <t>1ks: Kollárova 19</t>
    </r>
    <r>
      <rPr>
        <sz val="11"/>
        <color theme="1"/>
        <rFont val="Calibri"/>
        <family val="2"/>
        <charset val="238"/>
        <scheme val="minor"/>
      </rPr>
      <t xml:space="preserve">, 301 00 Plzeň,
 Správa kolejí a menz,
místnost správce KO 225
</t>
    </r>
    <r>
      <rPr>
        <b/>
        <sz val="11"/>
        <color theme="1"/>
        <rFont val="Calibri"/>
        <family val="2"/>
        <charset val="238"/>
        <scheme val="minor"/>
      </rPr>
      <t>1ks: Univerzitní 12</t>
    </r>
    <r>
      <rPr>
        <sz val="11"/>
        <color theme="1"/>
        <rFont val="Calibri"/>
        <family val="2"/>
        <charset val="238"/>
        <scheme val="minor"/>
      </rPr>
      <t xml:space="preserve">, 301 00 Plzeň,
Správa kolejí a menz,
Menza 4 </t>
    </r>
  </si>
  <si>
    <t>Dodání do daných místností.</t>
  </si>
  <si>
    <t>Mgr. Kamila Kolářová,
Tel.: 37763 1070,
606 745 215</t>
  </si>
  <si>
    <t>Univerzitní 8,
301 00 Plzeň,
Rektorát - Odbor Vnější vztahy,
mísntost UR 316</t>
  </si>
  <si>
    <t>Záruka na zboží min. 36 měsíců.
Dodání do dané místnosti.</t>
  </si>
  <si>
    <t>Položka č. 2</t>
  </si>
  <si>
    <r>
      <t xml:space="preserve">A4 tiskárna, skener, kopírka.  
Automatický oboustranný tisk. 
Rychlost tisku až 30 </t>
    </r>
    <r>
      <rPr>
        <sz val="11"/>
        <color theme="1"/>
        <rFont val="Calibri"/>
        <family val="2"/>
        <charset val="238"/>
        <scheme val="minor"/>
      </rPr>
      <t>stran za minutu. 
Rozlišení tisku min. 600 x 600 DPI.
Rozlišení skeneru min. 1 200 DPI. 
Paměť min. 64MB.
Rozhraní min.: USB 2.0.
Včetně startovacího toneru.
Doporučený počet stran za měsíc: 1 500.</t>
    </r>
  </si>
  <si>
    <t>Kompaktní černobílá laserová A4 tiskárna, kopírka a scanner. 
Automatický oboustranný tisk.
Rozlišení tisku min. 600 x 600 DPI. 
Rychlost tisku min. 20 stran za minutu.
Doporučený počet stran za měsíc: 2 000.
Záruka min.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</si>
</sst>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56">
    <xf numFmtId="0" fontId="0" fillId="0" borderId="0" xfId="0"/>
    <xf numFmtId="0" fontId="14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5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6" fillId="0" borderId="0" xfId="0" applyFont="1" applyAlignment="1">
      <alignment horizontal="center" vertical="top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6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2" applyAlignment="1">
      <alignment horizontal="left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0" fontId="12" fillId="0" borderId="0" xfId="2"/>
    <xf numFmtId="0" fontId="12" fillId="0" borderId="0" xfId="2" applyAlignment="1">
      <alignment vertical="center" wrapText="1"/>
    </xf>
    <xf numFmtId="49" fontId="12" fillId="0" borderId="0" xfId="2" applyNumberFormat="1" applyAlignment="1">
      <alignment vertical="center" wrapText="1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3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49" fontId="33" fillId="0" borderId="0" xfId="0" applyNumberFormat="1" applyFont="1" applyAlignment="1">
      <alignment vertical="top" wrapText="1"/>
    </xf>
    <xf numFmtId="3" fontId="0" fillId="2" borderId="41" xfId="0" applyNumberForma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3" fontId="0" fillId="3" borderId="42" xfId="0" applyNumberForma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164" fontId="0" fillId="0" borderId="42" xfId="0" applyNumberFormat="1" applyBorder="1" applyAlignment="1">
      <alignment horizontal="right" vertical="center" indent="1"/>
    </xf>
    <xf numFmtId="164" fontId="21" fillId="3" borderId="42" xfId="0" applyNumberFormat="1" applyFont="1" applyFill="1" applyBorder="1" applyAlignment="1">
      <alignment horizontal="right" vertical="center" indent="1"/>
    </xf>
    <xf numFmtId="165" fontId="0" fillId="0" borderId="42" xfId="0" applyNumberFormat="1" applyBorder="1" applyAlignment="1">
      <alignment horizontal="right" vertical="center" indent="1"/>
    </xf>
    <xf numFmtId="0" fontId="0" fillId="0" borderId="42" xfId="0" applyBorder="1" applyAlignment="1">
      <alignment horizontal="center" vertical="center"/>
    </xf>
    <xf numFmtId="0" fontId="0" fillId="3" borderId="43" xfId="0" applyFill="1" applyBorder="1" applyAlignment="1">
      <alignment horizontal="center" vertical="center" wrapText="1"/>
    </xf>
    <xf numFmtId="3" fontId="0" fillId="2" borderId="44" xfId="0" applyNumberFormat="1" applyFill="1" applyBorder="1" applyAlignment="1">
      <alignment horizontal="center" vertical="center" wrapText="1"/>
    </xf>
    <xf numFmtId="3" fontId="0" fillId="3" borderId="45" xfId="0" applyNumberFormat="1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6" fillId="3" borderId="45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164" fontId="0" fillId="0" borderId="45" xfId="0" applyNumberFormat="1" applyBorder="1" applyAlignment="1">
      <alignment horizontal="right" vertical="center" indent="1"/>
    </xf>
    <xf numFmtId="164" fontId="21" fillId="3" borderId="45" xfId="0" applyNumberFormat="1" applyFont="1" applyFill="1" applyBorder="1" applyAlignment="1">
      <alignment horizontal="right" vertical="center" indent="1"/>
    </xf>
    <xf numFmtId="165" fontId="0" fillId="0" borderId="45" xfId="0" applyNumberFormat="1" applyBorder="1" applyAlignment="1">
      <alignment horizontal="right" vertical="center" indent="1"/>
    </xf>
    <xf numFmtId="0" fontId="0" fillId="0" borderId="45" xfId="0" applyBorder="1" applyAlignment="1">
      <alignment horizontal="center" vertical="center"/>
    </xf>
    <xf numFmtId="0" fontId="2" fillId="3" borderId="42" xfId="0" applyFont="1" applyFill="1" applyBorder="1" applyAlignment="1">
      <alignment horizontal="left" vertical="center" wrapText="1" indent="1"/>
    </xf>
    <xf numFmtId="0" fontId="2" fillId="3" borderId="45" xfId="0" applyFont="1" applyFill="1" applyBorder="1" applyAlignment="1">
      <alignment horizontal="left" vertical="center" wrapText="1" indent="1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19" fillId="5" borderId="42" xfId="0" applyFont="1" applyFill="1" applyBorder="1" applyAlignment="1" applyProtection="1">
      <alignment horizontal="left" vertical="center" wrapText="1" indent="1"/>
      <protection locked="0"/>
    </xf>
    <xf numFmtId="0" fontId="19" fillId="5" borderId="45" xfId="0" applyFont="1" applyFill="1" applyBorder="1" applyAlignment="1" applyProtection="1">
      <alignment horizontal="left" vertical="center" wrapText="1" indent="1"/>
      <protection locked="0"/>
    </xf>
    <xf numFmtId="164" fontId="19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5" borderId="45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zoomScale="77" zoomScaleNormal="77" workbookViewId="0">
      <selection activeCell="O8" sqref="O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63.425781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30.5703125" customWidth="1"/>
    <col min="13" max="13" width="30" customWidth="1"/>
    <col min="14" max="14" width="33.140625" style="3" customWidth="1"/>
    <col min="15" max="15" width="27.710937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31" t="s">
        <v>52</v>
      </c>
      <c r="C1" s="132"/>
      <c r="D1" s="132"/>
    </row>
    <row r="2" spans="1:22" ht="18" customHeight="1" x14ac:dyDescent="0.25">
      <c r="B2" s="131" t="s">
        <v>57</v>
      </c>
      <c r="C2" s="131"/>
      <c r="D2" s="131"/>
      <c r="G2" s="98"/>
    </row>
    <row r="3" spans="1:22" ht="43.5" customHeight="1" x14ac:dyDescent="0.25">
      <c r="D3" s="2"/>
      <c r="G3" s="138"/>
      <c r="H3" s="138"/>
      <c r="I3" s="138"/>
      <c r="J3" s="138"/>
      <c r="K3" s="138"/>
      <c r="L3" s="138"/>
      <c r="M3" s="138"/>
      <c r="N3" s="138"/>
      <c r="O3" s="138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25"/>
      <c r="E4" s="125"/>
      <c r="F4" s="125"/>
      <c r="G4" s="138"/>
      <c r="H4" s="138"/>
      <c r="I4" s="138"/>
      <c r="J4" s="138"/>
      <c r="K4" s="138"/>
      <c r="L4" s="138"/>
      <c r="M4" s="138"/>
      <c r="N4" s="138"/>
      <c r="O4" s="138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53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56</v>
      </c>
      <c r="L7" s="21" t="s">
        <v>44</v>
      </c>
      <c r="M7" s="126" t="s">
        <v>45</v>
      </c>
      <c r="N7" s="21" t="s">
        <v>46</v>
      </c>
      <c r="O7" s="21" t="s">
        <v>47</v>
      </c>
      <c r="P7" s="21" t="s">
        <v>48</v>
      </c>
      <c r="Q7" s="21" t="s">
        <v>6</v>
      </c>
      <c r="R7" s="23" t="s">
        <v>7</v>
      </c>
      <c r="S7" s="126" t="s">
        <v>8</v>
      </c>
      <c r="T7" s="126" t="s">
        <v>9</v>
      </c>
      <c r="U7" s="21" t="s">
        <v>49</v>
      </c>
      <c r="V7" s="21" t="s">
        <v>50</v>
      </c>
    </row>
    <row r="8" spans="1:22" ht="191.25" customHeight="1" thickTop="1" thickBot="1" x14ac:dyDescent="0.3">
      <c r="A8" s="24"/>
      <c r="B8" s="99">
        <v>1</v>
      </c>
      <c r="C8" s="100" t="s">
        <v>58</v>
      </c>
      <c r="D8" s="101">
        <v>2</v>
      </c>
      <c r="E8" s="102" t="s">
        <v>51</v>
      </c>
      <c r="F8" s="123" t="s">
        <v>66</v>
      </c>
      <c r="G8" s="152"/>
      <c r="H8" s="152"/>
      <c r="I8" s="103" t="s">
        <v>54</v>
      </c>
      <c r="J8" s="103" t="s">
        <v>55</v>
      </c>
      <c r="K8" s="104"/>
      <c r="L8" s="105" t="s">
        <v>61</v>
      </c>
      <c r="M8" s="105" t="s">
        <v>59</v>
      </c>
      <c r="N8" s="105" t="s">
        <v>60</v>
      </c>
      <c r="O8" s="106">
        <v>14</v>
      </c>
      <c r="P8" s="107">
        <f>D8*Q8</f>
        <v>11000</v>
      </c>
      <c r="Q8" s="108">
        <v>5500</v>
      </c>
      <c r="R8" s="154"/>
      <c r="S8" s="109">
        <f>D8*R8</f>
        <v>0</v>
      </c>
      <c r="T8" s="110" t="str">
        <f t="shared" ref="T8" si="0">IF(ISNUMBER(R8), IF(R8&gt;Q8,"NEVYHOVUJE","VYHOVUJE")," ")</f>
        <v xml:space="preserve"> </v>
      </c>
      <c r="U8" s="111"/>
      <c r="V8" s="102" t="s">
        <v>14</v>
      </c>
    </row>
    <row r="9" spans="1:22" ht="167.25" customHeight="1" thickBot="1" x14ac:dyDescent="0.3">
      <c r="A9" s="24"/>
      <c r="B9" s="112">
        <v>2</v>
      </c>
      <c r="C9" s="115" t="s">
        <v>58</v>
      </c>
      <c r="D9" s="113">
        <v>1</v>
      </c>
      <c r="E9" s="114" t="s">
        <v>51</v>
      </c>
      <c r="F9" s="124" t="s">
        <v>67</v>
      </c>
      <c r="G9" s="153"/>
      <c r="H9" s="153"/>
      <c r="I9" s="115" t="s">
        <v>54</v>
      </c>
      <c r="J9" s="116" t="s">
        <v>55</v>
      </c>
      <c r="K9" s="117"/>
      <c r="L9" s="115" t="s">
        <v>64</v>
      </c>
      <c r="M9" s="115" t="s">
        <v>62</v>
      </c>
      <c r="N9" s="115" t="s">
        <v>63</v>
      </c>
      <c r="O9" s="118">
        <v>30</v>
      </c>
      <c r="P9" s="119">
        <f>D9*Q9</f>
        <v>4500</v>
      </c>
      <c r="Q9" s="120">
        <v>4500</v>
      </c>
      <c r="R9" s="155"/>
      <c r="S9" s="121">
        <f>D9*R9</f>
        <v>0</v>
      </c>
      <c r="T9" s="122" t="str">
        <f t="shared" ref="T9" si="1">IF(ISNUMBER(R9), IF(R9&gt;Q9,"NEVYHOVUJE","VYHOVUJE")," ")</f>
        <v xml:space="preserve"> </v>
      </c>
      <c r="U9" s="114"/>
      <c r="V9" s="114" t="s">
        <v>14</v>
      </c>
    </row>
    <row r="10" spans="1:22" ht="16.5" thickTop="1" thickBot="1" x14ac:dyDescent="0.3">
      <c r="C10"/>
      <c r="D10"/>
      <c r="E10"/>
      <c r="F10"/>
      <c r="G10" s="25"/>
      <c r="H10"/>
      <c r="I10"/>
      <c r="J10"/>
      <c r="N10"/>
      <c r="O10"/>
      <c r="P10" s="27"/>
      <c r="S10" s="57"/>
    </row>
    <row r="11" spans="1:22" ht="60.75" customHeight="1" thickTop="1" thickBot="1" x14ac:dyDescent="0.3">
      <c r="B11" s="133" t="s">
        <v>10</v>
      </c>
      <c r="C11" s="133"/>
      <c r="D11" s="133"/>
      <c r="E11" s="133"/>
      <c r="F11" s="133"/>
      <c r="G11" s="133"/>
      <c r="H11" s="133"/>
      <c r="I11" s="133"/>
      <c r="J11" s="26"/>
      <c r="K11" s="26"/>
      <c r="L11" s="11"/>
      <c r="M11" s="11"/>
      <c r="N11" s="11"/>
      <c r="O11" s="27"/>
      <c r="P11" s="27"/>
      <c r="Q11" s="28" t="s">
        <v>11</v>
      </c>
      <c r="R11" s="134" t="s">
        <v>12</v>
      </c>
      <c r="S11" s="135"/>
      <c r="T11" s="136"/>
      <c r="V11" s="29"/>
    </row>
    <row r="12" spans="1:22" ht="33" customHeight="1" thickTop="1" thickBot="1" x14ac:dyDescent="0.3">
      <c r="B12" s="137" t="s">
        <v>15</v>
      </c>
      <c r="C12" s="137"/>
      <c r="D12" s="137"/>
      <c r="E12" s="137"/>
      <c r="F12" s="137"/>
      <c r="G12" s="137"/>
      <c r="H12" s="30"/>
      <c r="I12" s="30"/>
      <c r="J12" s="30"/>
      <c r="L12" s="31"/>
      <c r="M12" s="31"/>
      <c r="N12" s="31"/>
      <c r="O12" s="32"/>
      <c r="P12" s="32"/>
      <c r="Q12" s="33">
        <f>SUM(P8:P9)</f>
        <v>15500</v>
      </c>
      <c r="R12" s="128">
        <f>SUM(S8:S9)</f>
        <v>0</v>
      </c>
      <c r="S12" s="129"/>
      <c r="T12" s="130"/>
    </row>
    <row r="13" spans="1:22" ht="18.600000000000001" customHeight="1" thickTop="1" x14ac:dyDescent="0.25">
      <c r="B13" s="34"/>
      <c r="C13" s="35"/>
      <c r="D13" s="36"/>
      <c r="E13" s="35"/>
      <c r="F13" s="35"/>
      <c r="G13" s="37"/>
      <c r="H13" s="37"/>
      <c r="I13" s="37"/>
      <c r="J13" s="37"/>
      <c r="N13"/>
    </row>
    <row r="14" spans="1:22" ht="18.600000000000001" customHeight="1" x14ac:dyDescent="0.25">
      <c r="B14" s="127" t="s">
        <v>13</v>
      </c>
      <c r="C14" s="127"/>
      <c r="D14" s="127"/>
      <c r="E14" s="127"/>
      <c r="F14" s="127"/>
      <c r="G14" s="127"/>
      <c r="H14" s="127"/>
      <c r="I14" s="127"/>
      <c r="J14"/>
      <c r="N14"/>
    </row>
    <row r="15" spans="1:22" ht="18.600000000000001" customHeight="1" x14ac:dyDescent="0.25">
      <c r="B15" s="38"/>
      <c r="C15" s="38"/>
      <c r="D15" s="38"/>
      <c r="E15" s="38"/>
      <c r="F15" s="38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</sheetData>
  <sheetProtection algorithmName="SHA-512" hashValue="AMK+83NAJ04z6SIwvAEPw8A1ggdSeFnD7KpH0NiBQtan3LizIUh6u8CMibNX54TLuAXw0KgDkogzhg9jjtpQNA==" saltValue="tbQNhMN5UiWurjx2aoRw+w==" spinCount="100000" sheet="1" objects="1" scenarios="1"/>
  <mergeCells count="8">
    <mergeCell ref="B14:I14"/>
    <mergeCell ref="R12:T12"/>
    <mergeCell ref="B1:D1"/>
    <mergeCell ref="B11:I11"/>
    <mergeCell ref="R11:T11"/>
    <mergeCell ref="B12:G12"/>
    <mergeCell ref="B2:D2"/>
    <mergeCell ref="G3:O4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T8:T9">
    <cfRule type="cellIs" dxfId="5" priority="66" operator="equal">
      <formula>"VYHOVUJE"</formula>
    </cfRule>
  </conditionalFormatting>
  <conditionalFormatting sqref="T8:T9">
    <cfRule type="cellIs" dxfId="4" priority="65" operator="equal">
      <formula>"NEVYHOVUJE"</formula>
    </cfRule>
  </conditionalFormatting>
  <conditionalFormatting sqref="G8:H9 R8:R9">
    <cfRule type="containsBlanks" dxfId="3" priority="56">
      <formula>LEN(TRIM(G8))=0</formula>
    </cfRule>
  </conditionalFormatting>
  <conditionalFormatting sqref="G8:H9 R8:R9">
    <cfRule type="notContainsBlanks" dxfId="2" priority="54">
      <formula>LEN(TRIM(G8))&gt;0</formula>
    </cfRule>
  </conditionalFormatting>
  <conditionalFormatting sqref="G8:H9">
    <cfRule type="notContainsBlanks" dxfId="1" priority="52">
      <formula>LEN(TRIM(G8))&gt;0</formula>
    </cfRule>
  </conditionalFormatting>
  <conditionalFormatting sqref="R8:R9">
    <cfRule type="notContainsBlanks" dxfId="0" priority="19">
      <formula>LEN(TRIM(R8))&gt;0</formula>
    </cfRule>
  </conditionalFormatting>
  <dataValidations count="2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:J9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V8:V9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39"/>
  <sheetViews>
    <sheetView workbookViewId="0">
      <selection activeCell="L24" sqref="L24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45" t="s">
        <v>38</v>
      </c>
      <c r="C1" s="145"/>
      <c r="D1" s="55"/>
    </row>
    <row r="2" spans="2:13" x14ac:dyDescent="0.25">
      <c r="B2" s="146" t="str">
        <f>'Nabídková cena'!B2:D2</f>
        <v xml:space="preserve">Tiskárny, kopírky, multifunkce II. 002 - 2023 </v>
      </c>
      <c r="C2" s="146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cena'!R12</f>
        <v>0</v>
      </c>
      <c r="E9" s="147" t="s">
        <v>17</v>
      </c>
      <c r="F9" s="148"/>
      <c r="G9" s="149"/>
      <c r="H9" s="150">
        <f ca="1">SUM(C9+G24+G39)</f>
        <v>0</v>
      </c>
      <c r="I9" s="151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9"/>
      <c r="F11" s="140"/>
      <c r="G11" s="141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1500</v>
      </c>
      <c r="E12" s="142"/>
      <c r="F12" s="143"/>
      <c r="G12" s="144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2</v>
      </c>
      <c r="E24" s="67"/>
      <c r="F24" s="68"/>
      <c r="G24" s="69">
        <f ca="1">SUM(G23*D24)</f>
        <v>0</v>
      </c>
    </row>
    <row r="25" spans="2:9" ht="15.75" thickBot="1" x14ac:dyDescent="0.3"/>
    <row r="26" spans="2:9" ht="30.75" thickBot="1" x14ac:dyDescent="0.3">
      <c r="B26" s="46" t="s">
        <v>65</v>
      </c>
      <c r="C26" s="47" t="s">
        <v>5</v>
      </c>
      <c r="D26" s="48" t="s">
        <v>19</v>
      </c>
      <c r="E26" s="139"/>
      <c r="F26" s="140"/>
      <c r="G26" s="141"/>
      <c r="H26" s="49"/>
      <c r="I26" s="49"/>
    </row>
    <row r="27" spans="2:9" ht="27" customHeight="1" thickBot="1" x14ac:dyDescent="0.3">
      <c r="B27" s="87" t="s">
        <v>20</v>
      </c>
      <c r="C27" s="89">
        <f>'Nabídková cena'!G9</f>
        <v>0</v>
      </c>
      <c r="D27" s="88">
        <v>2000</v>
      </c>
      <c r="E27" s="142"/>
      <c r="F27" s="143"/>
      <c r="G27" s="144"/>
      <c r="H27" s="49"/>
      <c r="I27" s="49"/>
    </row>
    <row r="28" spans="2:9" ht="30.75" thickBot="1" x14ac:dyDescent="0.3">
      <c r="B28" s="50" t="s">
        <v>21</v>
      </c>
      <c r="C28" s="47" t="s">
        <v>22</v>
      </c>
      <c r="D28" s="47" t="s">
        <v>23</v>
      </c>
      <c r="E28" s="47" t="s">
        <v>24</v>
      </c>
      <c r="F28" s="47" t="s">
        <v>25</v>
      </c>
      <c r="G28" s="51" t="s">
        <v>26</v>
      </c>
      <c r="H28" s="49"/>
      <c r="I28" s="52" t="s">
        <v>27</v>
      </c>
    </row>
    <row r="29" spans="2:9" x14ac:dyDescent="0.25">
      <c r="B29" s="70" t="s">
        <v>28</v>
      </c>
      <c r="C29" s="97"/>
      <c r="D29" s="92"/>
      <c r="E29" s="71"/>
      <c r="F29" s="72">
        <f ca="1">IF(CELL("obsah",$D29)=0,0,ROUNDUP($D$27/$D29*12,0))</f>
        <v>0</v>
      </c>
      <c r="G29" s="61">
        <f ca="1">E29*F29</f>
        <v>0</v>
      </c>
      <c r="H29" s="49"/>
      <c r="I29" s="73"/>
    </row>
    <row r="30" spans="2:9" x14ac:dyDescent="0.25">
      <c r="B30" s="74" t="s">
        <v>29</v>
      </c>
      <c r="C30" s="90"/>
      <c r="D30" s="93"/>
      <c r="E30" s="75"/>
      <c r="F30" s="72">
        <f ca="1">IF(CELL("obsah",$D30)=0,0,ROUNDUP($D$27/$D30*12,0))</f>
        <v>0</v>
      </c>
      <c r="G30" s="76">
        <f t="shared" ref="G30:G36" ca="1" si="2">E30*F30</f>
        <v>0</v>
      </c>
      <c r="H30" s="49"/>
      <c r="I30" s="73"/>
    </row>
    <row r="31" spans="2:9" x14ac:dyDescent="0.25">
      <c r="B31" s="74" t="s">
        <v>30</v>
      </c>
      <c r="C31" s="90"/>
      <c r="D31" s="93"/>
      <c r="E31" s="75"/>
      <c r="F31" s="72">
        <f t="shared" ref="F31:F36" ca="1" si="3">IF(CELL("obsah",$D31)=0,0,ROUNDUP($D$27/$D31*12,0))</f>
        <v>0</v>
      </c>
      <c r="G31" s="76">
        <f t="shared" ca="1" si="2"/>
        <v>0</v>
      </c>
      <c r="H31" s="49"/>
      <c r="I31" s="73"/>
    </row>
    <row r="32" spans="2:9" x14ac:dyDescent="0.25">
      <c r="B32" s="74" t="s">
        <v>31</v>
      </c>
      <c r="C32" s="90"/>
      <c r="D32" s="93"/>
      <c r="E32" s="75"/>
      <c r="F32" s="72">
        <f t="shared" ca="1" si="3"/>
        <v>0</v>
      </c>
      <c r="G32" s="76">
        <f t="shared" ca="1" si="2"/>
        <v>0</v>
      </c>
      <c r="H32" s="49"/>
      <c r="I32" s="73"/>
    </row>
    <row r="33" spans="2:9" x14ac:dyDescent="0.25">
      <c r="B33" s="77" t="s">
        <v>32</v>
      </c>
      <c r="C33" s="90"/>
      <c r="D33" s="94"/>
      <c r="E33" s="78"/>
      <c r="F33" s="72">
        <f t="shared" ca="1" si="3"/>
        <v>0</v>
      </c>
      <c r="G33" s="76">
        <f t="shared" ca="1" si="2"/>
        <v>0</v>
      </c>
      <c r="H33" s="49"/>
      <c r="I33" s="73"/>
    </row>
    <row r="34" spans="2:9" x14ac:dyDescent="0.25">
      <c r="B34" s="79" t="s">
        <v>33</v>
      </c>
      <c r="C34" s="91"/>
      <c r="D34" s="95"/>
      <c r="E34" s="81"/>
      <c r="F34" s="72">
        <f t="shared" ca="1" si="3"/>
        <v>0</v>
      </c>
      <c r="G34" s="76">
        <f t="shared" ca="1" si="2"/>
        <v>0</v>
      </c>
      <c r="H34" s="49"/>
      <c r="I34" s="73"/>
    </row>
    <row r="35" spans="2:9" x14ac:dyDescent="0.25">
      <c r="B35" s="79" t="s">
        <v>34</v>
      </c>
      <c r="C35" s="80"/>
      <c r="D35" s="95"/>
      <c r="E35" s="81"/>
      <c r="F35" s="72">
        <f t="shared" ca="1" si="3"/>
        <v>0</v>
      </c>
      <c r="G35" s="76">
        <f t="shared" ca="1" si="2"/>
        <v>0</v>
      </c>
      <c r="H35" s="49"/>
      <c r="I35" s="73"/>
    </row>
    <row r="36" spans="2:9" ht="15.75" thickBot="1" x14ac:dyDescent="0.3">
      <c r="B36" s="82" t="s">
        <v>34</v>
      </c>
      <c r="C36" s="83"/>
      <c r="D36" s="96"/>
      <c r="E36" s="84"/>
      <c r="F36" s="72">
        <f t="shared" ca="1" si="3"/>
        <v>0</v>
      </c>
      <c r="G36" s="86">
        <f t="shared" ca="1" si="2"/>
        <v>0</v>
      </c>
      <c r="H36" s="49"/>
      <c r="I36" s="73"/>
    </row>
    <row r="37" spans="2:9" ht="30" customHeight="1" x14ac:dyDescent="0.25">
      <c r="B37" s="59" t="s">
        <v>35</v>
      </c>
      <c r="C37" s="60"/>
      <c r="D37" s="60"/>
      <c r="E37" s="60"/>
      <c r="F37" s="60"/>
      <c r="G37" s="61">
        <f ca="1">SUM(G29:G36)</f>
        <v>0</v>
      </c>
      <c r="H37" s="49"/>
      <c r="I37" s="49"/>
    </row>
    <row r="38" spans="2:9" ht="30" customHeight="1" x14ac:dyDescent="0.25">
      <c r="B38" s="62" t="s">
        <v>36</v>
      </c>
      <c r="C38" s="49"/>
      <c r="D38" s="49"/>
      <c r="E38" s="49"/>
      <c r="F38" s="49"/>
      <c r="G38" s="63">
        <f ca="1">G37*5</f>
        <v>0</v>
      </c>
      <c r="H38" s="49"/>
      <c r="I38" s="49"/>
    </row>
    <row r="39" spans="2:9" ht="30" customHeight="1" thickBot="1" x14ac:dyDescent="0.3">
      <c r="B39" s="64" t="s">
        <v>37</v>
      </c>
      <c r="C39" s="65"/>
      <c r="D39" s="66">
        <f>'Nabídková cena'!D9</f>
        <v>1</v>
      </c>
      <c r="E39" s="67"/>
      <c r="F39" s="68"/>
      <c r="G39" s="69">
        <f ca="1">SUM(G38*D39)</f>
        <v>0</v>
      </c>
      <c r="H39" s="49"/>
      <c r="I39" s="49"/>
    </row>
  </sheetData>
  <sheetProtection algorithmName="SHA-512" hashValue="pHj0FS7DRHP+AfeCstwC1+tkHJyIBMtg85W+hP0qmmuvdMvMLN+Q6IPUn3IXNbSRt+nNBnXqDwFF4l+msmD5NQ==" saltValue="TqBNCNyc2PYw2ksWzEz6Nw==" spinCount="100000" sheet="1" objects="1" scenarios="1"/>
  <mergeCells count="6">
    <mergeCell ref="E26:G27"/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2023-02-08T10:58:50Z</cp:lastPrinted>
  <dcterms:created xsi:type="dcterms:W3CDTF">2014-03-05T12:43:32Z</dcterms:created>
  <dcterms:modified xsi:type="dcterms:W3CDTF">2023-02-08T12:38:10Z</dcterms:modified>
</cp:coreProperties>
</file>